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owilmette.sharepoint.com/sites/PDShared/Shared Documents/Police Programs/UAS Program/"/>
    </mc:Choice>
  </mc:AlternateContent>
  <xr:revisionPtr revIDLastSave="0" documentId="8_{277FBE8B-35CC-4D80-9FA8-4F983BD64334}" xr6:coauthVersionLast="47" xr6:coauthVersionMax="47" xr10:uidLastSave="{00000000-0000-0000-0000-000000000000}"/>
  <bookViews>
    <workbookView xWindow="7860" yWindow="1860" windowWidth="22920" windowHeight="15345" firstSheet="3" activeTab="3" xr2:uid="{F3CB10A3-8C13-47B0-AA2C-F01A5BEABC40}"/>
  </bookViews>
  <sheets>
    <sheet name="Clark" sheetId="7" r:id="rId1"/>
    <sheet name="Golden" sheetId="5" r:id="rId2"/>
    <sheet name="Handrick" sheetId="6" r:id="rId3"/>
    <sheet name="Walker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J2" i="6"/>
  <c r="J3" i="6"/>
  <c r="J4" i="6"/>
  <c r="J5" i="6"/>
  <c r="N8" i="6" s="1"/>
  <c r="J6" i="6"/>
  <c r="J7" i="6"/>
  <c r="J8" i="6"/>
  <c r="J9" i="6"/>
  <c r="J10" i="6"/>
  <c r="J11" i="6"/>
  <c r="J12" i="6"/>
  <c r="J13" i="6"/>
  <c r="J14" i="6"/>
  <c r="J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2" i="7"/>
  <c r="J3" i="7"/>
  <c r="J4" i="7"/>
  <c r="J5" i="7"/>
  <c r="J6" i="7"/>
  <c r="J7" i="7"/>
  <c r="J8" i="7"/>
  <c r="J9" i="7"/>
  <c r="J10" i="7"/>
  <c r="J11" i="7"/>
  <c r="J12" i="7"/>
  <c r="N7" i="7"/>
  <c r="N6" i="7"/>
  <c r="N8" i="7"/>
  <c r="N7" i="6"/>
  <c r="N6" i="6"/>
  <c r="N8" i="5"/>
  <c r="N7" i="5"/>
  <c r="N6" i="5"/>
</calcChain>
</file>

<file path=xl/sharedStrings.xml><?xml version="1.0" encoding="utf-8"?>
<sst xmlns="http://schemas.openxmlformats.org/spreadsheetml/2006/main" count="251" uniqueCount="44">
  <si>
    <t>Date</t>
  </si>
  <si>
    <t>Incident #</t>
  </si>
  <si>
    <t>Incident Type</t>
  </si>
  <si>
    <t>Aircraft</t>
  </si>
  <si>
    <t>PIC</t>
  </si>
  <si>
    <t>P*</t>
  </si>
  <si>
    <t>VO</t>
  </si>
  <si>
    <t>Takeoff Time</t>
  </si>
  <si>
    <t>Landing Time</t>
  </si>
  <si>
    <t>Total Flight
Time (hrs)</t>
  </si>
  <si>
    <t>Day/Night</t>
  </si>
  <si>
    <t>21-15721</t>
  </si>
  <si>
    <t>Training</t>
  </si>
  <si>
    <t>Matrice 300 RTK</t>
  </si>
  <si>
    <t>X</t>
  </si>
  <si>
    <t>Day</t>
  </si>
  <si>
    <t>Start Date</t>
  </si>
  <si>
    <t>End Date</t>
  </si>
  <si>
    <t>TOTALS</t>
  </si>
  <si>
    <t>PIC Hours</t>
  </si>
  <si>
    <t>P* Hours</t>
  </si>
  <si>
    <t>VO Hours</t>
  </si>
  <si>
    <t>Mavic Mini</t>
  </si>
  <si>
    <t>Mavic 2 Zoom</t>
  </si>
  <si>
    <t>N/A</t>
  </si>
  <si>
    <t>Personal</t>
  </si>
  <si>
    <t>Mavic Air 2</t>
  </si>
  <si>
    <t>22-03736</t>
  </si>
  <si>
    <t xml:space="preserve">MCAT </t>
  </si>
  <si>
    <t>Inspire</t>
  </si>
  <si>
    <t>Night</t>
  </si>
  <si>
    <t>Public Event</t>
  </si>
  <si>
    <t>Location</t>
  </si>
  <si>
    <t>Gillson Park</t>
  </si>
  <si>
    <t>Video
Recorded</t>
  </si>
  <si>
    <t>Video
Retained</t>
  </si>
  <si>
    <t>N</t>
  </si>
  <si>
    <t>25-10428</t>
  </si>
  <si>
    <t>25-16731</t>
  </si>
  <si>
    <t>Multiple</t>
  </si>
  <si>
    <t>Missing Person</t>
  </si>
  <si>
    <t>Mavic 3 Enterprise</t>
  </si>
  <si>
    <t>25-13965</t>
  </si>
  <si>
    <t>Village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</si>
</sst>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14" fontId="0" fillId="3" borderId="1" xfId="0" applyNumberFormat="1" applyFill="1" applyBorder="1"/>
    <xf numFmtId="14" fontId="0" fillId="0" borderId="1" xfId="0" applyNumberFormat="1" applyBorder="1"/>
    <xf numFmtId="0" fontId="0" fillId="3" borderId="4" xfId="0" applyFill="1" applyBorder="1"/>
    <xf numFmtId="0" fontId="0" fillId="0" borderId="6" xfId="0" applyBorder="1"/>
    <xf numFmtId="0" fontId="0" fillId="3" borderId="8" xfId="0" applyFill="1" applyBorder="1"/>
    <xf numFmtId="0" fontId="0" fillId="3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9" xfId="0" applyFill="1" applyBorder="1" applyAlignment="1">
      <alignment horizontal="center"/>
    </xf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16">
    <dxf>
      <numFmt numFmtId="165" formatCode="0.0"/>
    </dxf>
    <dxf>
      <numFmt numFmtId="164" formatCode="h:mm;@"/>
    </dxf>
    <dxf>
      <numFmt numFmtId="164" formatCode="h:mm;@"/>
    </dxf>
    <dxf>
      <numFmt numFmtId="19" formatCode="m/d/yyyy"/>
    </dxf>
    <dxf>
      <numFmt numFmtId="165" formatCode="0.0"/>
    </dxf>
    <dxf>
      <numFmt numFmtId="164" formatCode="h:mm;@"/>
    </dxf>
    <dxf>
      <numFmt numFmtId="164" formatCode="h:mm;@"/>
    </dxf>
    <dxf>
      <numFmt numFmtId="19" formatCode="m/d/yyyy"/>
    </dxf>
    <dxf>
      <numFmt numFmtId="165" formatCode="0.0"/>
    </dxf>
    <dxf>
      <numFmt numFmtId="164" formatCode="h:mm;@"/>
    </dxf>
    <dxf>
      <numFmt numFmtId="164" formatCode="h:mm;@"/>
    </dxf>
    <dxf>
      <numFmt numFmtId="19" formatCode="m/d/yyyy"/>
    </dxf>
    <dxf>
      <numFmt numFmtId="0" formatCode="General"/>
    </dxf>
    <dxf>
      <numFmt numFmtId="164" formatCode="h:mm;@"/>
    </dxf>
    <dxf>
      <numFmt numFmtId="164" formatCode="h:mm;@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BDD2B38-2D96-4E86-90A7-EC7561F39EA8}" name="Table1678" displayName="Table1678" ref="A1:K12" totalsRowShown="0">
  <autoFilter ref="A1:K12" xr:uid="{0B16F5BB-50A7-4028-BF41-068CBD7E4659}"/>
  <tableColumns count="11">
    <tableColumn id="1" xr3:uid="{BCA65609-877D-422F-99AD-B4E0A5943940}" name="Date" dataDxfId="11"/>
    <tableColumn id="2" xr3:uid="{651CAAC7-2685-4EC0-9A23-DD4CE9961D90}" name="Incident #"/>
    <tableColumn id="3" xr3:uid="{9A866BA0-30C1-463C-A69D-CF834900F9FF}" name="Incident Type"/>
    <tableColumn id="4" xr3:uid="{574D6283-C519-41CA-9971-627E296EA123}" name="Aircraft"/>
    <tableColumn id="5" xr3:uid="{C014D17F-65E1-4B7A-A8A7-16110F45FAEE}" name="PIC"/>
    <tableColumn id="6" xr3:uid="{23930D32-FD82-45DD-B239-A54474B8745E}" name="P*"/>
    <tableColumn id="7" xr3:uid="{756B4CDC-F09F-40EC-A8E0-05DA621CE54D}" name="VO"/>
    <tableColumn id="8" xr3:uid="{A3504C6F-EEA3-4385-B52E-779FE66A4B65}" name="Takeoff Time" dataDxfId="10"/>
    <tableColumn id="9" xr3:uid="{D9F9B140-2FA0-406D-B0B0-56B9AAD610DC}" name="Landing Time" dataDxfId="9"/>
    <tableColumn id="10" xr3:uid="{F8A233BD-7F37-400E-B57B-D063B851A672}" name="Total Flight_x000a_Time (hrs)" dataDxfId="8">
      <calculatedColumnFormula>ROUNDUP(HOUR(Table1678[[#This Row],[Landing Time]]-Table1678[[#This Row],[Takeoff Time]])+MINUTE(Table1678[[#This Row],[Landing Time]]-Table1678[[#This Row],[Takeoff Time]])/60+SECOND(Table1678[[#This Row],[Landing Time]]-Table1678[[#This Row],[Takeoff Time]])/3600,1)</calculatedColumnFormula>
    </tableColumn>
    <tableColumn id="11" xr3:uid="{11FC9D3F-CD50-425E-A40A-B876AABFA21D}" name="Day/Night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82ABF5-1FF4-45D7-8B68-5203C747B5CB}" name="Table16" displayName="Table16" ref="A1:K18" totalsRowShown="0">
  <autoFilter ref="A1:K18" xr:uid="{0B16F5BB-50A7-4028-BF41-068CBD7E4659}"/>
  <tableColumns count="11">
    <tableColumn id="1" xr3:uid="{2F3774A0-2039-40ED-B394-F0B7F9A5EAEB}" name="Date" dataDxfId="7"/>
    <tableColumn id="2" xr3:uid="{71FC595C-E9BF-4A33-9D73-5F0B3292E628}" name="Incident #"/>
    <tableColumn id="3" xr3:uid="{399A15BD-55CD-48DD-98EF-9344C253C623}" name="Incident Type"/>
    <tableColumn id="4" xr3:uid="{F8EE1739-5BB8-4E90-B6C4-9BB2E82A80E0}" name="Aircraft"/>
    <tableColumn id="5" xr3:uid="{50FC4476-C35D-4675-8031-FC9F34F8E5FF}" name="PIC"/>
    <tableColumn id="6" xr3:uid="{87909501-913C-42DF-BB47-AC2F5DB9BC2A}" name="P*"/>
    <tableColumn id="7" xr3:uid="{3B4DBECB-2802-4FFE-8BEC-9BAB6B6E5056}" name="VO"/>
    <tableColumn id="8" xr3:uid="{CEC4B536-849F-4C1B-A01E-0CF2B35C2094}" name="Takeoff Time" dataDxfId="6"/>
    <tableColumn id="9" xr3:uid="{AA92893D-648E-4684-AE82-74D9C28D2C48}" name="Landing Time" dataDxfId="5"/>
    <tableColumn id="10" xr3:uid="{882C9D38-11F9-450F-BD70-28C19DB245B6}" name="Total Flight_x000a_Time (hrs)" dataDxfId="4">
      <calculatedColumnFormula>ROUNDUP(HOUR(Table16[[#This Row],[Landing Time]]-Table16[[#This Row],[Takeoff Time]])+MINUTE(Table16[[#This Row],[Landing Time]]-Table16[[#This Row],[Takeoff Time]])/60+SECOND(Table16[[#This Row],[Landing Time]]-Table16[[#This Row],[Takeoff Time]])/3600,1)</calculatedColumnFormula>
    </tableColumn>
    <tableColumn id="11" xr3:uid="{40748201-1AA3-4A61-87DD-A762F856920D}" name="Day/Night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BE9F26-7A6E-48A5-87BB-041E97EE86F2}" name="Table167" displayName="Table167" ref="A1:K14" totalsRowShown="0">
  <autoFilter ref="A1:K14" xr:uid="{0B16F5BB-50A7-4028-BF41-068CBD7E4659}"/>
  <tableColumns count="11">
    <tableColumn id="1" xr3:uid="{B1F2EEB1-8CCE-463D-ACBA-1F0DAA2BE067}" name="Date" dataDxfId="3"/>
    <tableColumn id="2" xr3:uid="{AAD0316D-BAD0-4AA5-8B86-F61F72F4808C}" name="Incident #"/>
    <tableColumn id="3" xr3:uid="{624DBDEE-33C3-45FE-9E74-4D3D0DB3B551}" name="Incident Type"/>
    <tableColumn id="4" xr3:uid="{33B065AD-85C5-456A-91F1-76026B0585FC}" name="Aircraft"/>
    <tableColumn id="5" xr3:uid="{B54E6DC9-3ABA-40AB-8A0C-EEADD603DB32}" name="PIC"/>
    <tableColumn id="6" xr3:uid="{7FCB79D4-0121-4B45-872D-136213BBA590}" name="P*"/>
    <tableColumn id="7" xr3:uid="{3F039D74-A3C9-4DB4-B481-F63AFC428DC1}" name="VO"/>
    <tableColumn id="8" xr3:uid="{71D03D14-94D9-4911-A95D-68511EBF79C9}" name="Takeoff Time" dataDxfId="2"/>
    <tableColumn id="9" xr3:uid="{9806C1FA-16B8-47C3-97F4-BAA9EC05B8B3}" name="Landing Time" dataDxfId="1"/>
    <tableColumn id="10" xr3:uid="{9B112052-46E5-47F7-8FB8-3FB069B335BD}" name="Total Flight_x000a_Time (hrs)" dataDxfId="0">
      <calculatedColumnFormula>ROUNDUP(HOUR(Table167[[#This Row],[Landing Time]]-Table167[[#This Row],[Takeoff Time]])+MINUTE(Table167[[#This Row],[Landing Time]]-Table167[[#This Row],[Takeoff Time]])/60+SECOND(Table167[[#This Row],[Landing Time]]-Table167[[#This Row],[Takeoff Time]])/3600,1)</calculatedColumnFormula>
    </tableColumn>
    <tableColumn id="11" xr3:uid="{B2324BCB-E2EE-48E8-9E40-C5483B9E3CBB}" name="Day/Night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16F5BB-50A7-4028-BF41-068CBD7E4659}" name="Table1" displayName="Table1" ref="A1:N4" totalsRowShown="0">
  <autoFilter ref="A1:N4" xr:uid="{0B16F5BB-50A7-4028-BF41-068CBD7E4659}">
    <filterColumn colId="0">
      <filters>
        <dateGroupItem year="2024" dateTimeGrouping="year"/>
      </filters>
    </filterColumn>
  </autoFilter>
  <sortState xmlns:xlrd2="http://schemas.microsoft.com/office/spreadsheetml/2017/richdata2" ref="A2:N22">
    <sortCondition ref="A1:A22"/>
  </sortState>
  <tableColumns count="14">
    <tableColumn id="1" xr3:uid="{3FD6CDA6-DAAE-4F73-B72D-7D1248001AF2}" name="Date" dataDxfId="15"/>
    <tableColumn id="2" xr3:uid="{9BE8DE49-8F58-4DF5-8E4E-D169A265F1F3}" name="Incident #"/>
    <tableColumn id="12" xr3:uid="{B60AB14B-E308-459B-B0E5-C8A06E5740BC}" name="Location"/>
    <tableColumn id="3" xr3:uid="{A2206DC2-4041-4529-8AC8-145273A6B438}" name="Incident Type"/>
    <tableColumn id="4" xr3:uid="{A139C58A-5947-486A-ABFF-FAA2181C408C}" name="Aircraft"/>
    <tableColumn id="5" xr3:uid="{3FC67A20-D81F-4D1F-A218-2EE8FA5E68FD}" name="PIC"/>
    <tableColumn id="6" xr3:uid="{221C3A69-6255-4E85-8BC5-C5637D23A758}" name="P*"/>
    <tableColumn id="7" xr3:uid="{290B79B5-4EBC-4DB2-A00F-F327A92B6963}" name="VO"/>
    <tableColumn id="8" xr3:uid="{54D119A4-40A8-4004-98EF-7C4EBEFC69EF}" name="Takeoff Time" dataDxfId="14"/>
    <tableColumn id="9" xr3:uid="{0BEEBF56-4F4A-4287-8111-B28D80B8CF47}" name="Landing Time" dataDxfId="13"/>
    <tableColumn id="10" xr3:uid="{AFB34C68-D7A9-4042-A7A4-6A478E250974}" name="Total Flight_x000a_Time (hrs)" dataDxfId="12">
      <calculatedColumnFormula>ROUNDUP(HOUR(Table1[[#This Row],[Landing Time]]-Table1[[#This Row],[Takeoff Time]])+MINUTE(Table1[[#This Row],[Landing Time]]-Table1[[#This Row],[Takeoff Time]])/60+SECOND(Table1[[#This Row],[Landing Time]]-Table1[[#This Row],[Takeoff Time]])/3600,1)</calculatedColumnFormula>
    </tableColumn>
    <tableColumn id="11" xr3:uid="{5B7055A3-5247-4934-BCBF-C3C6A3DAB3D8}" name="Day/Night"/>
    <tableColumn id="14" xr3:uid="{F9B119B6-F190-433A-8307-0B51B5521596}" name="Video_x000a_Recorded"/>
    <tableColumn id="13" xr3:uid="{AAD90A7C-5A51-4F04-B06E-6FEE7307B01F}" name="Video_x000a_Retained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F18D-81C5-46D5-AE5D-410E0BB323DF}">
  <sheetPr codeName="Sheet4"/>
  <dimension ref="A1:O12"/>
  <sheetViews>
    <sheetView workbookViewId="0">
      <selection activeCell="M18" sqref="M18"/>
    </sheetView>
  </sheetViews>
  <sheetFormatPr defaultColWidth="0" defaultRowHeight="15" x14ac:dyDescent="0.25"/>
  <cols>
    <col min="1" max="1" width="10.7109375" bestFit="1" customWidth="1"/>
    <col min="2" max="2" width="11.85546875" customWidth="1"/>
    <col min="3" max="3" width="15.140625" customWidth="1"/>
    <col min="4" max="4" width="15" bestFit="1" customWidth="1"/>
    <col min="5" max="5" width="6" customWidth="1"/>
    <col min="6" max="6" width="5.28515625" customWidth="1"/>
    <col min="7" max="7" width="5.85546875" customWidth="1"/>
    <col min="8" max="8" width="13.5703125" customWidth="1"/>
    <col min="9" max="9" width="14.85546875" customWidth="1"/>
    <col min="10" max="10" width="13.140625" bestFit="1" customWidth="1"/>
    <col min="11" max="11" width="12.140625" customWidth="1"/>
    <col min="12" max="12" width="9.140625" customWidth="1"/>
    <col min="13" max="13" width="9.7109375" bestFit="1" customWidth="1"/>
    <col min="14" max="14" width="10.7109375" bestFit="1" customWidth="1"/>
    <col min="15" max="15" width="9.140625" customWidth="1"/>
    <col min="16" max="16384" width="9.140625" hidden="1"/>
  </cols>
  <sheetData>
    <row r="1" spans="1:14" ht="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</row>
    <row r="2" spans="1:14" x14ac:dyDescent="0.25">
      <c r="A2" s="12">
        <v>44489</v>
      </c>
      <c r="B2" t="s">
        <v>11</v>
      </c>
      <c r="C2" t="s">
        <v>12</v>
      </c>
      <c r="D2" t="s">
        <v>13</v>
      </c>
      <c r="G2" t="s">
        <v>14</v>
      </c>
      <c r="H2" s="1">
        <v>0.5805555555555556</v>
      </c>
      <c r="I2" s="1">
        <v>0.58680555555555558</v>
      </c>
      <c r="J2" s="2">
        <f>ROUNDUP(HOUR(Table1678[[#This Row],[Landing Time]]-Table1678[[#This Row],[Takeoff Time]])+MINUTE(Table1678[[#This Row],[Landing Time]]-Table1678[[#This Row],[Takeoff Time]])/60+SECOND(Table1678[[#This Row],[Landing Time]]-Table1678[[#This Row],[Takeoff Time]])/3600,1)</f>
        <v>0.2</v>
      </c>
      <c r="K2" t="s">
        <v>15</v>
      </c>
      <c r="M2" s="4" t="s">
        <v>16</v>
      </c>
      <c r="N2" s="4">
        <v>44486</v>
      </c>
    </row>
    <row r="3" spans="1:14" x14ac:dyDescent="0.25">
      <c r="A3" s="12"/>
      <c r="H3" s="1"/>
      <c r="I3" s="1"/>
      <c r="J3" s="2">
        <f>ROUNDUP(HOUR(Table1678[[#This Row],[Landing Time]]-Table1678[[#This Row],[Takeoff Time]])+MINUTE(Table1678[[#This Row],[Landing Time]]-Table1678[[#This Row],[Takeoff Time]])/60+SECOND(Table1678[[#This Row],[Landing Time]]-Table1678[[#This Row],[Takeoff Time]])/3600,1)</f>
        <v>0</v>
      </c>
      <c r="M3" s="5" t="s">
        <v>17</v>
      </c>
      <c r="N3" s="5">
        <v>44491</v>
      </c>
    </row>
    <row r="4" spans="1:14" ht="15.75" thickBot="1" x14ac:dyDescent="0.3">
      <c r="A4" s="12"/>
      <c r="H4" s="1"/>
      <c r="I4" s="1"/>
      <c r="J4" s="2">
        <f>ROUNDUP(HOUR(Table1678[[#This Row],[Landing Time]]-Table1678[[#This Row],[Takeoff Time]])+MINUTE(Table1678[[#This Row],[Landing Time]]-Table1678[[#This Row],[Takeoff Time]])/60+SECOND(Table1678[[#This Row],[Landing Time]]-Table1678[[#This Row],[Takeoff Time]])/3600,1)</f>
        <v>0</v>
      </c>
    </row>
    <row r="5" spans="1:14" ht="15.75" thickBot="1" x14ac:dyDescent="0.3">
      <c r="A5" s="12"/>
      <c r="H5" s="1"/>
      <c r="I5" s="1"/>
      <c r="J5" s="2">
        <f>ROUNDUP(HOUR(Table1678[[#This Row],[Landing Time]]-Table1678[[#This Row],[Takeoff Time]])+MINUTE(Table1678[[#This Row],[Landing Time]]-Table1678[[#This Row],[Takeoff Time]])/60+SECOND(Table1678[[#This Row],[Landing Time]]-Table1678[[#This Row],[Takeoff Time]])/3600,1)</f>
        <v>0</v>
      </c>
      <c r="M5" s="13" t="s">
        <v>18</v>
      </c>
      <c r="N5" s="14"/>
    </row>
    <row r="6" spans="1:14" x14ac:dyDescent="0.25">
      <c r="A6" s="12"/>
      <c r="H6" s="1"/>
      <c r="I6" s="1"/>
      <c r="J6" s="2">
        <f>ROUNDUP(HOUR(Table1678[[#This Row],[Landing Time]]-Table1678[[#This Row],[Takeoff Time]])+MINUTE(Table1678[[#This Row],[Landing Time]]-Table1678[[#This Row],[Takeoff Time]])/60+SECOND(Table1678[[#This Row],[Landing Time]]-Table1678[[#This Row],[Takeoff Time]])/3600,1)</f>
        <v>0</v>
      </c>
      <c r="M6" s="6" t="s">
        <v>19</v>
      </c>
      <c r="N6" s="9">
        <f>SUMIFS(Table1678[Total Flight
Time (hrs)],Table1678[Date],"&gt;="&amp;$N$2,Table1678[Date],"&lt;="&amp;$N$3,Table1678[PIC],"X")</f>
        <v>0</v>
      </c>
    </row>
    <row r="7" spans="1:14" x14ac:dyDescent="0.25">
      <c r="A7" s="12"/>
      <c r="H7" s="1"/>
      <c r="I7" s="1"/>
      <c r="J7" s="2">
        <f>ROUNDUP(HOUR(Table1678[[#This Row],[Landing Time]]-Table1678[[#This Row],[Takeoff Time]])+MINUTE(Table1678[[#This Row],[Landing Time]]-Table1678[[#This Row],[Takeoff Time]])/60+SECOND(Table1678[[#This Row],[Landing Time]]-Table1678[[#This Row],[Takeoff Time]])/3600,1)</f>
        <v>0</v>
      </c>
      <c r="M7" s="7" t="s">
        <v>20</v>
      </c>
      <c r="N7" s="10">
        <f>SUMIFS(Table1678[Total Flight
Time (hrs)],Table1678[Date],"&gt;="&amp;$N$2,Table1678[Date],"&lt;="&amp;$N$3,Table1678[P*],"X")</f>
        <v>0</v>
      </c>
    </row>
    <row r="8" spans="1:14" ht="15.75" thickBot="1" x14ac:dyDescent="0.3">
      <c r="A8" s="12"/>
      <c r="H8" s="1"/>
      <c r="I8" s="1"/>
      <c r="J8" s="2">
        <f>ROUNDUP(HOUR(Table1678[[#This Row],[Landing Time]]-Table1678[[#This Row],[Takeoff Time]])+MINUTE(Table1678[[#This Row],[Landing Time]]-Table1678[[#This Row],[Takeoff Time]])/60+SECOND(Table1678[[#This Row],[Landing Time]]-Table1678[[#This Row],[Takeoff Time]])/3600,1)</f>
        <v>0</v>
      </c>
      <c r="M8" s="8" t="s">
        <v>21</v>
      </c>
      <c r="N8" s="11">
        <f>SUMIFS(Table1678[Total Flight
Time (hrs)],Table1678[Date],"&gt;="&amp;$N$2,Table1678[Date],"&lt;="&amp;$N$3,Table1678[VO],"X")</f>
        <v>0.2</v>
      </c>
    </row>
    <row r="9" spans="1:14" x14ac:dyDescent="0.25">
      <c r="A9" s="12"/>
      <c r="H9" s="1"/>
      <c r="I9" s="1"/>
      <c r="J9" s="2">
        <f>ROUNDUP(HOUR(Table1678[[#This Row],[Landing Time]]-Table1678[[#This Row],[Takeoff Time]])+MINUTE(Table1678[[#This Row],[Landing Time]]-Table1678[[#This Row],[Takeoff Time]])/60+SECOND(Table1678[[#This Row],[Landing Time]]-Table1678[[#This Row],[Takeoff Time]])/3600,1)</f>
        <v>0</v>
      </c>
    </row>
    <row r="10" spans="1:14" x14ac:dyDescent="0.25">
      <c r="A10" s="12"/>
      <c r="H10" s="1"/>
      <c r="I10" s="1"/>
      <c r="J10" s="2">
        <f>ROUNDUP(HOUR(Table1678[[#This Row],[Landing Time]]-Table1678[[#This Row],[Takeoff Time]])+MINUTE(Table1678[[#This Row],[Landing Time]]-Table1678[[#This Row],[Takeoff Time]])/60+SECOND(Table1678[[#This Row],[Landing Time]]-Table1678[[#This Row],[Takeoff Time]])/3600,1)</f>
        <v>0</v>
      </c>
    </row>
    <row r="11" spans="1:14" x14ac:dyDescent="0.25">
      <c r="A11" s="12"/>
      <c r="H11" s="1"/>
      <c r="I11" s="1"/>
      <c r="J11" s="2">
        <f>ROUNDUP(HOUR(Table1678[[#This Row],[Landing Time]]-Table1678[[#This Row],[Takeoff Time]])+MINUTE(Table1678[[#This Row],[Landing Time]]-Table1678[[#This Row],[Takeoff Time]])/60+SECOND(Table1678[[#This Row],[Landing Time]]-Table1678[[#This Row],[Takeoff Time]])/3600,1)</f>
        <v>0</v>
      </c>
    </row>
    <row r="12" spans="1:14" x14ac:dyDescent="0.25">
      <c r="A12" s="12"/>
      <c r="H12" s="1"/>
      <c r="I12" s="1"/>
      <c r="J12" s="2">
        <f>ROUNDUP(HOUR(Table1678[[#This Row],[Landing Time]]-Table1678[[#This Row],[Takeoff Time]])+MINUTE(Table1678[[#This Row],[Landing Time]]-Table1678[[#This Row],[Takeoff Time]])/60+SECOND(Table1678[[#This Row],[Landing Time]]-Table1678[[#This Row],[Takeoff Time]])/3600,1)</f>
        <v>0</v>
      </c>
    </row>
  </sheetData>
  <mergeCells count="1">
    <mergeCell ref="M5:N5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9587-826E-4EC7-B97B-76A6AF9BFD22}">
  <sheetPr codeName="Sheet2"/>
  <dimension ref="A1:O18"/>
  <sheetViews>
    <sheetView workbookViewId="0">
      <selection activeCell="J6" sqref="J6"/>
    </sheetView>
  </sheetViews>
  <sheetFormatPr defaultColWidth="0" defaultRowHeight="15" x14ac:dyDescent="0.25"/>
  <cols>
    <col min="1" max="1" width="10.7109375" bestFit="1" customWidth="1"/>
    <col min="2" max="2" width="11.85546875" customWidth="1"/>
    <col min="3" max="3" width="15.140625" customWidth="1"/>
    <col min="4" max="4" width="15" bestFit="1" customWidth="1"/>
    <col min="5" max="5" width="6" customWidth="1"/>
    <col min="6" max="6" width="5.28515625" customWidth="1"/>
    <col min="7" max="7" width="5.85546875" customWidth="1"/>
    <col min="8" max="8" width="13.5703125" customWidth="1"/>
    <col min="9" max="9" width="14.85546875" customWidth="1"/>
    <col min="10" max="10" width="13.140625" bestFit="1" customWidth="1"/>
    <col min="11" max="11" width="12.140625" customWidth="1"/>
    <col min="12" max="12" width="9.140625" customWidth="1"/>
    <col min="13" max="13" width="9.7109375" bestFit="1" customWidth="1"/>
    <col min="14" max="14" width="10.7109375" bestFit="1" customWidth="1"/>
    <col min="15" max="15" width="9.140625" customWidth="1"/>
    <col min="16" max="16384" width="9.140625" hidden="1"/>
  </cols>
  <sheetData>
    <row r="1" spans="1:14" ht="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</row>
    <row r="2" spans="1:14" x14ac:dyDescent="0.25">
      <c r="A2" s="12">
        <v>44489</v>
      </c>
      <c r="B2" t="s">
        <v>11</v>
      </c>
      <c r="C2" t="s">
        <v>12</v>
      </c>
      <c r="D2" t="s">
        <v>22</v>
      </c>
      <c r="G2" t="s">
        <v>14</v>
      </c>
      <c r="H2" s="1">
        <v>0.54513888888888895</v>
      </c>
      <c r="I2" s="1">
        <v>0.5541666666666667</v>
      </c>
      <c r="J2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0.30000000000000004</v>
      </c>
      <c r="K2" t="s">
        <v>15</v>
      </c>
      <c r="M2" s="4" t="s">
        <v>16</v>
      </c>
      <c r="N2" s="4">
        <v>44486</v>
      </c>
    </row>
    <row r="3" spans="1:14" x14ac:dyDescent="0.25">
      <c r="A3" s="12">
        <v>44489</v>
      </c>
      <c r="B3" t="s">
        <v>11</v>
      </c>
      <c r="C3" t="s">
        <v>12</v>
      </c>
      <c r="D3" t="s">
        <v>22</v>
      </c>
      <c r="F3" t="s">
        <v>14</v>
      </c>
      <c r="H3" s="1">
        <v>0.5541666666666667</v>
      </c>
      <c r="I3" s="1">
        <v>0.56388888888888888</v>
      </c>
      <c r="J3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0.30000000000000004</v>
      </c>
      <c r="K3" t="s">
        <v>15</v>
      </c>
      <c r="M3" s="5" t="s">
        <v>17</v>
      </c>
      <c r="N3" s="5">
        <v>44639</v>
      </c>
    </row>
    <row r="4" spans="1:14" ht="15.75" thickBot="1" x14ac:dyDescent="0.3">
      <c r="A4" s="12">
        <v>44489</v>
      </c>
      <c r="B4" t="s">
        <v>11</v>
      </c>
      <c r="C4" t="s">
        <v>12</v>
      </c>
      <c r="D4" t="s">
        <v>23</v>
      </c>
      <c r="G4" t="s">
        <v>14</v>
      </c>
      <c r="H4" s="1">
        <v>0.6118055555555556</v>
      </c>
      <c r="I4" s="1">
        <v>0.62986111111111109</v>
      </c>
      <c r="J4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0.5</v>
      </c>
      <c r="K4" t="s">
        <v>15</v>
      </c>
    </row>
    <row r="5" spans="1:14" ht="15.75" thickBot="1" x14ac:dyDescent="0.3">
      <c r="A5" s="12">
        <v>44489</v>
      </c>
      <c r="B5" t="s">
        <v>11</v>
      </c>
      <c r="C5" t="s">
        <v>12</v>
      </c>
      <c r="D5" t="s">
        <v>23</v>
      </c>
      <c r="F5" t="s">
        <v>14</v>
      </c>
      <c r="H5" s="1">
        <v>0.62986111111111109</v>
      </c>
      <c r="I5" s="1">
        <v>0.65</v>
      </c>
      <c r="J5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0.5</v>
      </c>
      <c r="K5" t="s">
        <v>15</v>
      </c>
      <c r="M5" s="13" t="s">
        <v>18</v>
      </c>
      <c r="N5" s="14"/>
    </row>
    <row r="6" spans="1:14" x14ac:dyDescent="0.25">
      <c r="A6" s="12">
        <v>44490</v>
      </c>
      <c r="B6" t="s">
        <v>11</v>
      </c>
      <c r="C6" t="s">
        <v>12</v>
      </c>
      <c r="D6" t="s">
        <v>13</v>
      </c>
      <c r="G6" t="s">
        <v>14</v>
      </c>
      <c r="H6" s="1">
        <v>0.3743055555555555</v>
      </c>
      <c r="I6" s="1">
        <v>0.39861111111111108</v>
      </c>
      <c r="J6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0.6</v>
      </c>
      <c r="K6" t="s">
        <v>15</v>
      </c>
      <c r="M6" s="6" t="s">
        <v>19</v>
      </c>
      <c r="N6" s="9">
        <f>SUMIFS(Table16[Total Flight
Time (hrs)],Table16[Date],"&gt;="&amp;$N$2,Table16[Date],"&lt;="&amp;$N$3,Table16[PIC],"X")</f>
        <v>0.79999999999999993</v>
      </c>
    </row>
    <row r="7" spans="1:14" x14ac:dyDescent="0.25">
      <c r="A7" s="12">
        <v>44490</v>
      </c>
      <c r="B7" t="s">
        <v>11</v>
      </c>
      <c r="C7" t="s">
        <v>12</v>
      </c>
      <c r="D7" t="s">
        <v>13</v>
      </c>
      <c r="G7" t="s">
        <v>14</v>
      </c>
      <c r="H7" s="1">
        <v>0.39861111111111108</v>
      </c>
      <c r="I7" s="1">
        <v>0.40763888888888888</v>
      </c>
      <c r="J7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0.30000000000000004</v>
      </c>
      <c r="K7" t="s">
        <v>15</v>
      </c>
      <c r="M7" s="7" t="s">
        <v>20</v>
      </c>
      <c r="N7" s="10">
        <f>SUMIFS(Table16[Total Flight
Time (hrs)],Table16[Date],"&gt;="&amp;$N$2,Table16[Date],"&lt;="&amp;$N$3,Table16[P*],"X")</f>
        <v>2.8</v>
      </c>
    </row>
    <row r="8" spans="1:14" ht="15.75" thickBot="1" x14ac:dyDescent="0.3">
      <c r="A8" s="12">
        <v>44490</v>
      </c>
      <c r="B8" t="s">
        <v>11</v>
      </c>
      <c r="C8" t="s">
        <v>12</v>
      </c>
      <c r="D8" t="s">
        <v>13</v>
      </c>
      <c r="F8" t="s">
        <v>14</v>
      </c>
      <c r="H8" s="1">
        <v>0.40763888888888888</v>
      </c>
      <c r="I8" s="1">
        <v>0.41666666666666669</v>
      </c>
      <c r="J8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0.30000000000000004</v>
      </c>
      <c r="K8" t="s">
        <v>15</v>
      </c>
      <c r="M8" s="8" t="s">
        <v>21</v>
      </c>
      <c r="N8" s="11">
        <f>SUMIFS(Table16[Total Flight
Time (hrs)],Table16[Date],"&gt;="&amp;$N$2,Table16[Date],"&lt;="&amp;$N$3,Table16[VO],"X")</f>
        <v>3.7</v>
      </c>
    </row>
    <row r="9" spans="1:14" x14ac:dyDescent="0.25">
      <c r="A9" s="12">
        <v>44490</v>
      </c>
      <c r="B9" t="s">
        <v>11</v>
      </c>
      <c r="C9" t="s">
        <v>12</v>
      </c>
      <c r="D9" t="s">
        <v>13</v>
      </c>
      <c r="G9" t="s">
        <v>14</v>
      </c>
      <c r="H9" s="1">
        <v>0.46111111111111108</v>
      </c>
      <c r="I9" s="1">
        <v>0.47638888888888892</v>
      </c>
      <c r="J9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0.4</v>
      </c>
      <c r="K9" t="s">
        <v>15</v>
      </c>
    </row>
    <row r="10" spans="1:14" x14ac:dyDescent="0.25">
      <c r="A10" s="12">
        <v>44490</v>
      </c>
      <c r="B10" t="s">
        <v>11</v>
      </c>
      <c r="C10" t="s">
        <v>12</v>
      </c>
      <c r="D10" t="s">
        <v>13</v>
      </c>
      <c r="F10" t="s">
        <v>14</v>
      </c>
      <c r="H10" s="1">
        <v>0.47638888888888892</v>
      </c>
      <c r="I10" s="1">
        <v>0.49236111111111108</v>
      </c>
      <c r="J10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0.4</v>
      </c>
      <c r="K10" t="s">
        <v>15</v>
      </c>
    </row>
    <row r="11" spans="1:14" x14ac:dyDescent="0.25">
      <c r="A11" s="12">
        <v>44490</v>
      </c>
      <c r="B11" t="s">
        <v>11</v>
      </c>
      <c r="C11" t="s">
        <v>12</v>
      </c>
      <c r="D11" t="s">
        <v>13</v>
      </c>
      <c r="G11" t="s">
        <v>14</v>
      </c>
      <c r="H11" s="1">
        <v>0.56180555555555556</v>
      </c>
      <c r="I11" s="1">
        <v>0.58263888888888882</v>
      </c>
      <c r="J11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0.5</v>
      </c>
      <c r="K11" t="s">
        <v>15</v>
      </c>
    </row>
    <row r="12" spans="1:14" x14ac:dyDescent="0.25">
      <c r="A12" s="12">
        <v>44490</v>
      </c>
      <c r="B12" t="s">
        <v>11</v>
      </c>
      <c r="C12" t="s">
        <v>12</v>
      </c>
      <c r="D12" t="s">
        <v>13</v>
      </c>
      <c r="F12" t="s">
        <v>14</v>
      </c>
      <c r="H12" s="1">
        <v>0.58263888888888882</v>
      </c>
      <c r="I12" s="1">
        <v>0.6020833333333333</v>
      </c>
      <c r="J12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0.5</v>
      </c>
      <c r="K12" t="s">
        <v>15</v>
      </c>
    </row>
    <row r="13" spans="1:14" x14ac:dyDescent="0.25">
      <c r="A13" s="12">
        <v>44586</v>
      </c>
      <c r="B13" t="s">
        <v>24</v>
      </c>
      <c r="C13" t="s">
        <v>25</v>
      </c>
      <c r="D13" t="s">
        <v>26</v>
      </c>
      <c r="E13" t="s">
        <v>14</v>
      </c>
      <c r="F13" t="s">
        <v>14</v>
      </c>
      <c r="H13" s="1">
        <v>0.56527777777777777</v>
      </c>
      <c r="I13" s="1">
        <v>0.59513888888888888</v>
      </c>
      <c r="J13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0.79999999999999993</v>
      </c>
      <c r="K13" t="s">
        <v>15</v>
      </c>
    </row>
    <row r="14" spans="1:14" x14ac:dyDescent="0.25">
      <c r="A14" s="12">
        <v>44639</v>
      </c>
      <c r="B14" t="s">
        <v>27</v>
      </c>
      <c r="C14" t="s">
        <v>28</v>
      </c>
      <c r="D14" t="s">
        <v>29</v>
      </c>
      <c r="G14" t="s">
        <v>14</v>
      </c>
      <c r="H14" s="1">
        <v>0.67708333333333337</v>
      </c>
      <c r="I14" s="1">
        <v>0.72222222222222221</v>
      </c>
      <c r="J14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1.1000000000000001</v>
      </c>
      <c r="K14" t="s">
        <v>15</v>
      </c>
    </row>
    <row r="15" spans="1:14" x14ac:dyDescent="0.25">
      <c r="A15" s="12">
        <v>44763</v>
      </c>
      <c r="B15" t="s">
        <v>24</v>
      </c>
      <c r="C15" t="s">
        <v>12</v>
      </c>
      <c r="D15" t="s">
        <v>22</v>
      </c>
      <c r="E15" t="s">
        <v>14</v>
      </c>
      <c r="F15" t="s">
        <v>14</v>
      </c>
      <c r="H15" s="1">
        <v>0.66666666666666663</v>
      </c>
      <c r="I15" s="1">
        <v>0.70833333333333337</v>
      </c>
      <c r="J15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1</v>
      </c>
      <c r="K15" t="s">
        <v>15</v>
      </c>
    </row>
    <row r="16" spans="1:14" x14ac:dyDescent="0.25">
      <c r="A16" s="12">
        <v>44763</v>
      </c>
      <c r="B16" t="s">
        <v>24</v>
      </c>
      <c r="C16" t="s">
        <v>12</v>
      </c>
      <c r="D16" t="s">
        <v>22</v>
      </c>
      <c r="G16" t="s">
        <v>14</v>
      </c>
      <c r="H16" s="1">
        <v>0.75</v>
      </c>
      <c r="I16" s="1">
        <v>0.79166666666666663</v>
      </c>
      <c r="J16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1</v>
      </c>
      <c r="K16" t="s">
        <v>15</v>
      </c>
    </row>
    <row r="17" spans="1:11" x14ac:dyDescent="0.25">
      <c r="A17" s="12">
        <v>44763</v>
      </c>
      <c r="B17" t="s">
        <v>24</v>
      </c>
      <c r="C17" t="s">
        <v>12</v>
      </c>
      <c r="D17" t="s">
        <v>13</v>
      </c>
      <c r="G17" t="s">
        <v>14</v>
      </c>
      <c r="H17" s="1">
        <v>0.79166666666666663</v>
      </c>
      <c r="I17" s="1">
        <v>0.83333333333333337</v>
      </c>
      <c r="J17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1</v>
      </c>
      <c r="K17" t="s">
        <v>30</v>
      </c>
    </row>
    <row r="18" spans="1:11" x14ac:dyDescent="0.25">
      <c r="A18" s="12">
        <v>44763</v>
      </c>
      <c r="B18" t="s">
        <v>24</v>
      </c>
      <c r="C18" t="s">
        <v>12</v>
      </c>
      <c r="D18" t="s">
        <v>13</v>
      </c>
      <c r="E18" t="s">
        <v>14</v>
      </c>
      <c r="F18" t="s">
        <v>14</v>
      </c>
      <c r="H18" s="1">
        <v>0.83333333333333337</v>
      </c>
      <c r="I18" s="1">
        <v>0.875</v>
      </c>
      <c r="J18" s="2">
        <f>ROUNDUP(HOUR(Table16[[#This Row],[Landing Time]]-Table16[[#This Row],[Takeoff Time]])+MINUTE(Table16[[#This Row],[Landing Time]]-Table16[[#This Row],[Takeoff Time]])/60+SECOND(Table16[[#This Row],[Landing Time]]-Table16[[#This Row],[Takeoff Time]])/3600,1)</f>
        <v>1</v>
      </c>
      <c r="K18" t="s">
        <v>30</v>
      </c>
    </row>
  </sheetData>
  <mergeCells count="1">
    <mergeCell ref="M5:N5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2C49-EC43-480F-BF6E-8EF423E0206F}">
  <sheetPr codeName="Sheet3"/>
  <dimension ref="A1:O14"/>
  <sheetViews>
    <sheetView workbookViewId="0">
      <selection activeCell="C19" sqref="C19"/>
    </sheetView>
  </sheetViews>
  <sheetFormatPr defaultColWidth="0" defaultRowHeight="15" x14ac:dyDescent="0.25"/>
  <cols>
    <col min="1" max="1" width="10.7109375" bestFit="1" customWidth="1"/>
    <col min="2" max="2" width="11.85546875" customWidth="1"/>
    <col min="3" max="3" width="15.140625" customWidth="1"/>
    <col min="4" max="4" width="15" bestFit="1" customWidth="1"/>
    <col min="5" max="5" width="6" customWidth="1"/>
    <col min="6" max="6" width="5.28515625" customWidth="1"/>
    <col min="7" max="7" width="5.85546875" customWidth="1"/>
    <col min="8" max="8" width="13.5703125" customWidth="1"/>
    <col min="9" max="9" width="14.85546875" customWidth="1"/>
    <col min="10" max="10" width="13.140625" bestFit="1" customWidth="1"/>
    <col min="11" max="11" width="12.140625" customWidth="1"/>
    <col min="12" max="12" width="9.140625" customWidth="1"/>
    <col min="13" max="13" width="9.7109375" bestFit="1" customWidth="1"/>
    <col min="14" max="14" width="10.7109375" bestFit="1" customWidth="1"/>
    <col min="15" max="15" width="9.140625" customWidth="1"/>
    <col min="16" max="16384" width="9.140625" hidden="1"/>
  </cols>
  <sheetData>
    <row r="1" spans="1:14" ht="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</row>
    <row r="2" spans="1:14" x14ac:dyDescent="0.25">
      <c r="A2" s="12">
        <v>44489</v>
      </c>
      <c r="B2" t="s">
        <v>11</v>
      </c>
      <c r="C2" t="s">
        <v>12</v>
      </c>
      <c r="D2" t="s">
        <v>22</v>
      </c>
      <c r="F2" t="s">
        <v>14</v>
      </c>
      <c r="H2" s="1">
        <v>0.54513888888888895</v>
      </c>
      <c r="I2" s="1">
        <v>0.5541666666666667</v>
      </c>
      <c r="J2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0.30000000000000004</v>
      </c>
      <c r="K2" t="s">
        <v>15</v>
      </c>
      <c r="M2" s="4" t="s">
        <v>16</v>
      </c>
      <c r="N2" s="4">
        <v>44486</v>
      </c>
    </row>
    <row r="3" spans="1:14" x14ac:dyDescent="0.25">
      <c r="A3" s="12">
        <v>44489</v>
      </c>
      <c r="B3" t="s">
        <v>11</v>
      </c>
      <c r="C3" t="s">
        <v>12</v>
      </c>
      <c r="D3" t="s">
        <v>22</v>
      </c>
      <c r="G3" t="s">
        <v>14</v>
      </c>
      <c r="H3" s="1">
        <v>0.5541666666666667</v>
      </c>
      <c r="I3" s="1">
        <v>0.56388888888888888</v>
      </c>
      <c r="J3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0.30000000000000004</v>
      </c>
      <c r="K3" t="s">
        <v>15</v>
      </c>
      <c r="M3" s="5" t="s">
        <v>17</v>
      </c>
      <c r="N3" s="5">
        <v>44491</v>
      </c>
    </row>
    <row r="4" spans="1:14" ht="15.75" thickBot="1" x14ac:dyDescent="0.3">
      <c r="A4" s="12">
        <v>44489</v>
      </c>
      <c r="B4" t="s">
        <v>11</v>
      </c>
      <c r="C4" t="s">
        <v>12</v>
      </c>
      <c r="D4" t="s">
        <v>23</v>
      </c>
      <c r="F4" t="s">
        <v>14</v>
      </c>
      <c r="H4" s="1">
        <v>0.6118055555555556</v>
      </c>
      <c r="I4" s="1">
        <v>0.62986111111111109</v>
      </c>
      <c r="J4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0.5</v>
      </c>
      <c r="K4" t="s">
        <v>15</v>
      </c>
    </row>
    <row r="5" spans="1:14" ht="15.75" thickBot="1" x14ac:dyDescent="0.3">
      <c r="A5" s="12">
        <v>44489</v>
      </c>
      <c r="B5" t="s">
        <v>11</v>
      </c>
      <c r="C5" t="s">
        <v>12</v>
      </c>
      <c r="D5" t="s">
        <v>23</v>
      </c>
      <c r="G5" t="s">
        <v>14</v>
      </c>
      <c r="H5" s="1">
        <v>0.62986111111111109</v>
      </c>
      <c r="I5" s="1">
        <v>0.65</v>
      </c>
      <c r="J5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0.5</v>
      </c>
      <c r="K5" t="s">
        <v>15</v>
      </c>
      <c r="M5" s="13" t="s">
        <v>18</v>
      </c>
      <c r="N5" s="14"/>
    </row>
    <row r="6" spans="1:14" x14ac:dyDescent="0.25">
      <c r="A6" s="12">
        <v>44490</v>
      </c>
      <c r="B6" t="s">
        <v>11</v>
      </c>
      <c r="C6" t="s">
        <v>12</v>
      </c>
      <c r="D6" t="s">
        <v>13</v>
      </c>
      <c r="G6" t="s">
        <v>14</v>
      </c>
      <c r="H6" s="1">
        <v>0.3743055555555555</v>
      </c>
      <c r="I6" s="1">
        <v>0.39861111111111108</v>
      </c>
      <c r="J6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0.6</v>
      </c>
      <c r="K6" t="s">
        <v>15</v>
      </c>
      <c r="M6" s="6" t="s">
        <v>19</v>
      </c>
      <c r="N6" s="9">
        <f>SUMIFS(Table167[Total Flight
Time (hrs)],Table167[Date],"&gt;="&amp;$N$2,Table167[Date],"&lt;="&amp;$N$3,Table167[PIC],"X")</f>
        <v>0</v>
      </c>
    </row>
    <row r="7" spans="1:14" x14ac:dyDescent="0.25">
      <c r="A7" s="12">
        <v>44490</v>
      </c>
      <c r="B7" t="s">
        <v>11</v>
      </c>
      <c r="C7" t="s">
        <v>12</v>
      </c>
      <c r="D7" t="s">
        <v>13</v>
      </c>
      <c r="F7" t="s">
        <v>14</v>
      </c>
      <c r="H7" s="1">
        <v>0.39861111111111108</v>
      </c>
      <c r="I7" s="1">
        <v>0.40763888888888888</v>
      </c>
      <c r="J7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0.30000000000000004</v>
      </c>
      <c r="K7" t="s">
        <v>15</v>
      </c>
      <c r="M7" s="7" t="s">
        <v>20</v>
      </c>
      <c r="N7" s="10">
        <f>SUMIFS(Table167[Total Flight
Time (hrs)],Table167[Date],"&gt;="&amp;$N$2,Table167[Date],"&lt;="&amp;$N$3,Table167[P*],"X")</f>
        <v>2</v>
      </c>
    </row>
    <row r="8" spans="1:14" ht="15.75" thickBot="1" x14ac:dyDescent="0.3">
      <c r="A8" s="12">
        <v>44490</v>
      </c>
      <c r="B8" t="s">
        <v>11</v>
      </c>
      <c r="C8" t="s">
        <v>12</v>
      </c>
      <c r="D8" t="s">
        <v>13</v>
      </c>
      <c r="G8" t="s">
        <v>14</v>
      </c>
      <c r="H8" s="1">
        <v>0.40763888888888888</v>
      </c>
      <c r="I8" s="1">
        <v>0.41666666666666669</v>
      </c>
      <c r="J8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0.30000000000000004</v>
      </c>
      <c r="K8" t="s">
        <v>15</v>
      </c>
      <c r="M8" s="8" t="s">
        <v>21</v>
      </c>
      <c r="N8" s="11">
        <f>SUMIFS(Table167[Total Flight
Time (hrs)],Table167[Date],"&gt;="&amp;$N$2,Table167[Date],"&lt;="&amp;$N$3,Table167[VO],"X")</f>
        <v>2.6</v>
      </c>
    </row>
    <row r="9" spans="1:14" x14ac:dyDescent="0.25">
      <c r="A9" s="12">
        <v>44490</v>
      </c>
      <c r="B9" t="s">
        <v>11</v>
      </c>
      <c r="C9" t="s">
        <v>12</v>
      </c>
      <c r="D9" t="s">
        <v>13</v>
      </c>
      <c r="F9" t="s">
        <v>14</v>
      </c>
      <c r="H9" s="1">
        <v>0.46111111111111108</v>
      </c>
      <c r="I9" s="1">
        <v>0.47638888888888892</v>
      </c>
      <c r="J9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0.4</v>
      </c>
      <c r="K9" t="s">
        <v>15</v>
      </c>
    </row>
    <row r="10" spans="1:14" x14ac:dyDescent="0.25">
      <c r="A10" s="12">
        <v>44490</v>
      </c>
      <c r="B10" t="s">
        <v>11</v>
      </c>
      <c r="C10" t="s">
        <v>12</v>
      </c>
      <c r="D10" t="s">
        <v>13</v>
      </c>
      <c r="G10" t="s">
        <v>14</v>
      </c>
      <c r="H10" s="1">
        <v>0.47638888888888892</v>
      </c>
      <c r="I10" s="1">
        <v>0.49236111111111108</v>
      </c>
      <c r="J10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0.4</v>
      </c>
      <c r="K10" t="s">
        <v>15</v>
      </c>
    </row>
    <row r="11" spans="1:14" x14ac:dyDescent="0.25">
      <c r="A11" s="12">
        <v>44490</v>
      </c>
      <c r="B11" t="s">
        <v>11</v>
      </c>
      <c r="C11" t="s">
        <v>12</v>
      </c>
      <c r="D11" t="s">
        <v>13</v>
      </c>
      <c r="F11" t="s">
        <v>14</v>
      </c>
      <c r="H11" s="1">
        <v>0.56180555555555556</v>
      </c>
      <c r="I11" s="1">
        <v>0.58263888888888882</v>
      </c>
      <c r="J11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0.5</v>
      </c>
      <c r="K11" t="s">
        <v>15</v>
      </c>
    </row>
    <row r="12" spans="1:14" x14ac:dyDescent="0.25">
      <c r="A12" s="12">
        <v>44490</v>
      </c>
      <c r="B12" t="s">
        <v>11</v>
      </c>
      <c r="C12" t="s">
        <v>12</v>
      </c>
      <c r="D12" t="s">
        <v>13</v>
      </c>
      <c r="G12" t="s">
        <v>14</v>
      </c>
      <c r="H12" s="1">
        <v>0.58263888888888882</v>
      </c>
      <c r="I12" s="1">
        <v>0.6020833333333333</v>
      </c>
      <c r="J12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0.5</v>
      </c>
      <c r="K12" t="s">
        <v>15</v>
      </c>
    </row>
    <row r="13" spans="1:14" x14ac:dyDescent="0.25">
      <c r="A13" s="12">
        <v>44690</v>
      </c>
      <c r="B13" t="s">
        <v>24</v>
      </c>
      <c r="C13" t="s">
        <v>12</v>
      </c>
      <c r="D13" t="s">
        <v>13</v>
      </c>
      <c r="G13" t="s">
        <v>14</v>
      </c>
      <c r="H13" s="1">
        <v>0.375</v>
      </c>
      <c r="I13" s="1">
        <v>0.5</v>
      </c>
      <c r="J13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3</v>
      </c>
      <c r="K13" t="s">
        <v>15</v>
      </c>
    </row>
    <row r="14" spans="1:14" x14ac:dyDescent="0.25">
      <c r="A14" s="12">
        <v>44690</v>
      </c>
      <c r="B14" t="s">
        <v>24</v>
      </c>
      <c r="C14" t="s">
        <v>12</v>
      </c>
      <c r="D14" t="s">
        <v>13</v>
      </c>
      <c r="E14" t="s">
        <v>14</v>
      </c>
      <c r="F14" t="s">
        <v>14</v>
      </c>
      <c r="H14" s="1">
        <v>0.54166666666666663</v>
      </c>
      <c r="I14" s="1">
        <v>0.66666666666666663</v>
      </c>
      <c r="J14" s="2">
        <f>ROUNDUP(HOUR(Table167[[#This Row],[Landing Time]]-Table167[[#This Row],[Takeoff Time]])+MINUTE(Table167[[#This Row],[Landing Time]]-Table167[[#This Row],[Takeoff Time]])/60+SECOND(Table167[[#This Row],[Landing Time]]-Table167[[#This Row],[Takeoff Time]])/3600,1)</f>
        <v>3</v>
      </c>
      <c r="K14" t="s">
        <v>15</v>
      </c>
    </row>
  </sheetData>
  <mergeCells count="1">
    <mergeCell ref="M5:N5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CF2F-0F09-45BB-A524-1543865A1477}">
  <sheetPr codeName="Sheet1"/>
  <dimension ref="A1:Q22"/>
  <sheetViews>
    <sheetView tabSelected="1" workbookViewId="0">
      <selection activeCell="H9" sqref="H9"/>
    </sheetView>
  </sheetViews>
  <sheetFormatPr defaultColWidth="0" defaultRowHeight="15" x14ac:dyDescent="0.25"/>
  <cols>
    <col min="1" max="1" width="10.7109375" bestFit="1" customWidth="1"/>
    <col min="2" max="3" width="11.85546875" customWidth="1"/>
    <col min="4" max="4" width="15.140625" customWidth="1"/>
    <col min="5" max="5" width="17.42578125" bestFit="1" customWidth="1"/>
    <col min="6" max="6" width="6" customWidth="1"/>
    <col min="7" max="7" width="5.28515625" customWidth="1"/>
    <col min="8" max="8" width="5.85546875" customWidth="1"/>
    <col min="9" max="9" width="13.5703125" customWidth="1"/>
    <col min="10" max="10" width="14.85546875" customWidth="1"/>
    <col min="11" max="11" width="13.140625" bestFit="1" customWidth="1"/>
    <col min="12" max="13" width="12.140625" customWidth="1"/>
    <col min="14" max="15" width="9.140625" customWidth="1"/>
    <col min="18" max="16384" width="9.140625" hidden="1"/>
  </cols>
  <sheetData>
    <row r="1" spans="1:14" ht="30" x14ac:dyDescent="0.25">
      <c r="A1" t="s">
        <v>0</v>
      </c>
      <c r="B1" t="s">
        <v>1</v>
      </c>
      <c r="C1" t="s">
        <v>32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3" t="s">
        <v>9</v>
      </c>
      <c r="L1" t="s">
        <v>10</v>
      </c>
      <c r="M1" s="3" t="s">
        <v>34</v>
      </c>
      <c r="N1" s="3" t="s">
        <v>35</v>
      </c>
    </row>
    <row r="2" spans="1:14" x14ac:dyDescent="0.25">
      <c r="A2" s="12">
        <v>45841</v>
      </c>
      <c r="B2" t="s">
        <v>37</v>
      </c>
      <c r="C2" t="s">
        <v>33</v>
      </c>
      <c r="D2" t="s">
        <v>31</v>
      </c>
      <c r="E2" t="s">
        <v>13</v>
      </c>
      <c r="F2" t="s">
        <v>14</v>
      </c>
      <c r="G2" t="s">
        <v>14</v>
      </c>
      <c r="I2" s="1">
        <v>0.5083333333333333</v>
      </c>
      <c r="J2" s="1">
        <v>0.83333333333333337</v>
      </c>
      <c r="K2">
        <v>2</v>
      </c>
      <c r="L2" t="s">
        <v>15</v>
      </c>
      <c r="M2" t="s">
        <v>36</v>
      </c>
      <c r="N2" t="s">
        <v>36</v>
      </c>
    </row>
    <row r="3" spans="1:14" x14ac:dyDescent="0.25">
      <c r="A3" s="12">
        <v>45906</v>
      </c>
      <c r="B3" t="s">
        <v>42</v>
      </c>
      <c r="C3" t="s">
        <v>43</v>
      </c>
      <c r="D3" t="s">
        <v>31</v>
      </c>
      <c r="E3" t="s">
        <v>13</v>
      </c>
      <c r="F3" t="s">
        <v>14</v>
      </c>
      <c r="G3" t="s">
        <v>14</v>
      </c>
      <c r="I3" s="1">
        <v>0.5</v>
      </c>
      <c r="J3" s="1">
        <v>0.875</v>
      </c>
      <c r="K3" s="15">
        <v>2</v>
      </c>
      <c r="L3" t="s">
        <v>10</v>
      </c>
      <c r="M3" t="s">
        <v>36</v>
      </c>
      <c r="N3" t="s">
        <v>36</v>
      </c>
    </row>
    <row r="4" spans="1:14" x14ac:dyDescent="0.25">
      <c r="A4" s="12">
        <v>45958</v>
      </c>
      <c r="B4" t="s">
        <v>38</v>
      </c>
      <c r="C4" t="s">
        <v>39</v>
      </c>
      <c r="D4" t="s">
        <v>40</v>
      </c>
      <c r="E4" t="s">
        <v>41</v>
      </c>
      <c r="F4" t="s">
        <v>14</v>
      </c>
      <c r="G4" t="s">
        <v>14</v>
      </c>
      <c r="I4" s="1">
        <v>0.67569444444444449</v>
      </c>
      <c r="J4" s="1">
        <v>0.89583333333333337</v>
      </c>
      <c r="K4" s="15">
        <f>ROUNDUP(HOUR(Table1[[#This Row],[Landing Time]]-Table1[[#This Row],[Takeoff Time]])+MINUTE(Table1[[#This Row],[Landing Time]]-Table1[[#This Row],[Takeoff Time]])/60+SECOND(Table1[[#This Row],[Landing Time]]-Table1[[#This Row],[Takeoff Time]])/3600,1)</f>
        <v>5.3</v>
      </c>
      <c r="L4" t="s">
        <v>10</v>
      </c>
      <c r="M4" t="s">
        <v>36</v>
      </c>
      <c r="N4" t="s">
        <v>36</v>
      </c>
    </row>
    <row r="5" spans="1:14" x14ac:dyDescent="0.25">
      <c r="A5" s="12"/>
      <c r="I5" s="1"/>
      <c r="J5" s="1"/>
      <c r="K5" s="3"/>
    </row>
    <row r="6" spans="1:14" x14ac:dyDescent="0.25">
      <c r="A6" s="12"/>
      <c r="I6" s="1"/>
      <c r="J6" s="1"/>
      <c r="K6" s="2"/>
    </row>
    <row r="7" spans="1:14" x14ac:dyDescent="0.25">
      <c r="A7" s="12"/>
      <c r="I7" s="1"/>
      <c r="J7" s="1"/>
      <c r="K7" s="2"/>
    </row>
    <row r="8" spans="1:14" x14ac:dyDescent="0.25">
      <c r="A8" s="12"/>
      <c r="I8" s="1"/>
      <c r="J8" s="1"/>
      <c r="K8" s="2"/>
    </row>
    <row r="9" spans="1:14" x14ac:dyDescent="0.25">
      <c r="A9" s="12"/>
      <c r="I9" s="1"/>
      <c r="J9" s="1"/>
      <c r="K9" s="2"/>
    </row>
    <row r="10" spans="1:14" x14ac:dyDescent="0.25">
      <c r="A10" s="12"/>
      <c r="I10" s="1"/>
      <c r="J10" s="1"/>
      <c r="K10" s="2"/>
    </row>
    <row r="11" spans="1:14" x14ac:dyDescent="0.25">
      <c r="A11" s="12"/>
      <c r="I11" s="1"/>
      <c r="J11" s="1"/>
      <c r="K11" s="2"/>
    </row>
    <row r="12" spans="1:14" x14ac:dyDescent="0.25">
      <c r="A12" s="12"/>
      <c r="I12" s="1"/>
      <c r="J12" s="1"/>
      <c r="K12" s="2"/>
    </row>
    <row r="13" spans="1:14" x14ac:dyDescent="0.25">
      <c r="A13" s="12"/>
      <c r="I13" s="1"/>
      <c r="J13" s="1"/>
      <c r="K13" s="2"/>
    </row>
    <row r="14" spans="1:14" x14ac:dyDescent="0.25">
      <c r="A14" s="12"/>
      <c r="I14" s="1"/>
      <c r="J14" s="1"/>
    </row>
    <row r="15" spans="1:14" x14ac:dyDescent="0.25">
      <c r="A15" s="12"/>
      <c r="I15" s="1"/>
      <c r="J15" s="1"/>
    </row>
    <row r="16" spans="1:14" x14ac:dyDescent="0.25">
      <c r="A16" s="12"/>
      <c r="I16" s="1"/>
      <c r="J16" s="1"/>
    </row>
    <row r="17" spans="1:10" x14ac:dyDescent="0.25">
      <c r="A17" s="12"/>
      <c r="I17" s="1"/>
      <c r="J17" s="1"/>
    </row>
    <row r="18" spans="1:10" x14ac:dyDescent="0.25">
      <c r="A18" s="12"/>
      <c r="I18" s="1"/>
      <c r="J18" s="1"/>
    </row>
    <row r="19" spans="1:10" x14ac:dyDescent="0.25">
      <c r="A19" s="12"/>
      <c r="I19" s="1"/>
      <c r="J19" s="1"/>
    </row>
    <row r="20" spans="1:10" x14ac:dyDescent="0.25">
      <c r="A20" s="12"/>
      <c r="I20" s="1"/>
      <c r="J20" s="1"/>
    </row>
    <row r="21" spans="1:10" x14ac:dyDescent="0.25">
      <c r="A21" s="12"/>
      <c r="I21" s="1"/>
      <c r="J21" s="1"/>
    </row>
    <row r="22" spans="1:10" x14ac:dyDescent="0.25">
      <c r="A22" s="12"/>
      <c r="I22" s="1"/>
      <c r="J22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FFF5B11A8B594C9A010B22CFD5CF3E" ma:contentTypeVersion="19" ma:contentTypeDescription="Create a new document." ma:contentTypeScope="" ma:versionID="1bd77386b0dcd02ad87487fdcfbc7aa1">
  <xsd:schema xmlns:xsd="http://www.w3.org/2001/XMLSchema" xmlns:xs="http://www.w3.org/2001/XMLSchema" xmlns:p="http://schemas.microsoft.com/office/2006/metadata/properties" xmlns:ns1="http://schemas.microsoft.com/sharepoint/v3" xmlns:ns2="f65769ba-8955-4747-b723-2da724cac2eb" xmlns:ns3="0c4dfc0a-ce08-4452-b428-7227ddc4070a" targetNamespace="http://schemas.microsoft.com/office/2006/metadata/properties" ma:root="true" ma:fieldsID="3d16badba1fa497a37162562226d6309" ns1:_="" ns2:_="" ns3:_="">
    <xsd:import namespace="http://schemas.microsoft.com/sharepoint/v3"/>
    <xsd:import namespace="f65769ba-8955-4747-b723-2da724cac2eb"/>
    <xsd:import namespace="0c4dfc0a-ce08-4452-b428-7227ddc407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769ba-8955-4747-b723-2da724cac2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d82a7c-ebfe-4183-9425-32ae5d422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dfc0a-ce08-4452-b428-7227ddc407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65288b-5c8b-4eba-97c0-d4db24111273}" ma:internalName="TaxCatchAll" ma:showField="CatchAllData" ma:web="0c4dfc0a-ce08-4452-b428-7227ddc407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4dfc0a-ce08-4452-b428-7227ddc4070a" xsi:nil="true"/>
    <lcf76f155ced4ddcb4097134ff3c332f xmlns="f65769ba-8955-4747-b723-2da724cac2e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3CA721-A565-4C41-AF3D-865F0CCA13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8E047A-3AD1-4C9E-A07A-60F0A28E5692}"/>
</file>

<file path=customXml/itemProps3.xml><?xml version="1.0" encoding="utf-8"?>
<ds:datastoreItem xmlns:ds="http://schemas.openxmlformats.org/officeDocument/2006/customXml" ds:itemID="{5EFD8FA3-8EDA-4386-A053-8F512985A7E1}">
  <ds:schemaRefs>
    <ds:schemaRef ds:uri="http://schemas.microsoft.com/office/2006/metadata/properties"/>
    <ds:schemaRef ds:uri="http://schemas.microsoft.com/office/infopath/2007/PartnerControls"/>
    <ds:schemaRef ds:uri="0c4dfc0a-ce08-4452-b428-7227ddc4070a"/>
    <ds:schemaRef ds:uri="f65769ba-8955-4747-b723-2da724cac2e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Clark</vt:lpstr>
      <vt:lpstr>Golden</vt:lpstr>
      <vt:lpstr>Handrick</vt:lpstr>
      <vt:lpstr>Walker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Walker, Sam</dc:creator>
  <cp:keywords/>
  <dc:description/>
  <cp:lastModifiedBy>Walker, Sam</cp:lastModifiedBy>
  <cp:revision/>
  <dcterms:created xsi:type="dcterms:W3CDTF">2021-10-20T17:08:34Z</dcterms:created>
  <dcterms:modified xsi:type="dcterms:W3CDTF">2026-03-16T18:19:29Z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0x01010018FFF5B11A8B594C9A010B22CFD5CF3E</vt:lpwstr>
  </property>
  <property fmtid="{D5CDD505-2E9C-101B-9397-08002B2CF9AE}" pid="3" name="MediaServiceImageTags">
    <vt:lpwstr/>
  </property>
</Properties>
</file>